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aamatupidamine\2026 eelarve\"/>
    </mc:Choice>
  </mc:AlternateContent>
  <xr:revisionPtr revIDLastSave="0" documentId="13_ncr:1_{D1124B71-4447-4E7C-B0E2-33E20048D798}" xr6:coauthVersionLast="47" xr6:coauthVersionMax="47" xr10:uidLastSave="{00000000-0000-0000-0000-000000000000}"/>
  <bookViews>
    <workbookView xWindow="26290" yWindow="1350" windowWidth="25310" windowHeight="20260" xr2:uid="{EC94B4D7-9F7B-4D30-8B30-02EB548BE7F8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H78" i="1"/>
  <c r="H77" i="1"/>
  <c r="H76" i="1"/>
  <c r="H75" i="1"/>
  <c r="H74" i="1"/>
  <c r="H73" i="1"/>
  <c r="H72" i="1"/>
  <c r="H71" i="1"/>
  <c r="H70" i="1"/>
  <c r="H69" i="1"/>
  <c r="H66" i="1" s="1"/>
  <c r="H68" i="1"/>
  <c r="H67" i="1"/>
  <c r="G66" i="1"/>
  <c r="F66" i="1"/>
  <c r="E66" i="1"/>
  <c r="D66" i="1"/>
  <c r="C66" i="1"/>
  <c r="H65" i="1"/>
  <c r="H64" i="1"/>
  <c r="H63" i="1"/>
  <c r="H62" i="1"/>
  <c r="H61" i="1"/>
  <c r="H60" i="1" s="1"/>
  <c r="G60" i="1"/>
  <c r="F60" i="1"/>
  <c r="F57" i="1" s="1"/>
  <c r="E60" i="1"/>
  <c r="D60" i="1"/>
  <c r="C60" i="1"/>
  <c r="H59" i="1"/>
  <c r="H58" i="1" s="1"/>
  <c r="G58" i="1"/>
  <c r="F58" i="1"/>
  <c r="E58" i="1"/>
  <c r="E57" i="1" s="1"/>
  <c r="D58" i="1"/>
  <c r="D57" i="1" s="1"/>
  <c r="C58" i="1"/>
  <c r="G57" i="1"/>
  <c r="C57" i="1"/>
  <c r="H56" i="1"/>
  <c r="H55" i="1"/>
  <c r="G55" i="1"/>
  <c r="F55" i="1"/>
  <c r="E55" i="1"/>
  <c r="D55" i="1"/>
  <c r="C55" i="1"/>
  <c r="H54" i="1"/>
  <c r="H52" i="1" s="1"/>
  <c r="H53" i="1"/>
  <c r="G52" i="1"/>
  <c r="F52" i="1"/>
  <c r="E52" i="1"/>
  <c r="D52" i="1"/>
  <c r="C52" i="1"/>
  <c r="H51" i="1"/>
  <c r="H50" i="1" s="1"/>
  <c r="G50" i="1"/>
  <c r="F50" i="1"/>
  <c r="F49" i="1" s="1"/>
  <c r="E50" i="1"/>
  <c r="E49" i="1" s="1"/>
  <c r="D50" i="1"/>
  <c r="C50" i="1"/>
  <c r="G49" i="1"/>
  <c r="D49" i="1"/>
  <c r="C49" i="1"/>
  <c r="H48" i="1"/>
  <c r="H47" i="1"/>
  <c r="H46" i="1"/>
  <c r="G46" i="1"/>
  <c r="F46" i="1"/>
  <c r="E46" i="1"/>
  <c r="D46" i="1"/>
  <c r="C46" i="1"/>
  <c r="H45" i="1"/>
  <c r="H44" i="1"/>
  <c r="H43" i="1"/>
  <c r="G43" i="1"/>
  <c r="F43" i="1"/>
  <c r="E43" i="1"/>
  <c r="D43" i="1"/>
  <c r="C43" i="1"/>
  <c r="H42" i="1"/>
  <c r="H41" i="1" s="1"/>
  <c r="H40" i="1" s="1"/>
  <c r="G41" i="1"/>
  <c r="G40" i="1" s="1"/>
  <c r="F41" i="1"/>
  <c r="F40" i="1" s="1"/>
  <c r="E41" i="1"/>
  <c r="D41" i="1"/>
  <c r="C41" i="1"/>
  <c r="C40" i="1" s="1"/>
  <c r="E40" i="1"/>
  <c r="D40" i="1"/>
  <c r="H39" i="1"/>
  <c r="H38" i="1"/>
  <c r="G38" i="1"/>
  <c r="F38" i="1"/>
  <c r="E38" i="1"/>
  <c r="D38" i="1"/>
  <c r="C38" i="1"/>
  <c r="H37" i="1"/>
  <c r="H36" i="1"/>
  <c r="H35" i="1"/>
  <c r="G34" i="1"/>
  <c r="F34" i="1"/>
  <c r="E34" i="1"/>
  <c r="D34" i="1"/>
  <c r="H34" i="1" s="1"/>
  <c r="C34" i="1"/>
  <c r="H33" i="1"/>
  <c r="H32" i="1"/>
  <c r="H31" i="1"/>
  <c r="H30" i="1"/>
  <c r="F29" i="1"/>
  <c r="E29" i="1"/>
  <c r="C29" i="1"/>
  <c r="H29" i="1" s="1"/>
  <c r="F28" i="1"/>
  <c r="F21" i="1" s="1"/>
  <c r="F16" i="1" s="1"/>
  <c r="E28" i="1"/>
  <c r="E21" i="1" s="1"/>
  <c r="D28" i="1"/>
  <c r="C28" i="1"/>
  <c r="H28" i="1" s="1"/>
  <c r="H27" i="1"/>
  <c r="H26" i="1"/>
  <c r="E26" i="1"/>
  <c r="C26" i="1"/>
  <c r="H25" i="1"/>
  <c r="H24" i="1"/>
  <c r="H23" i="1"/>
  <c r="H22" i="1"/>
  <c r="G21" i="1"/>
  <c r="G16" i="1" s="1"/>
  <c r="D21" i="1"/>
  <c r="C21" i="1"/>
  <c r="C16" i="1" s="1"/>
  <c r="H20" i="1"/>
  <c r="H19" i="1"/>
  <c r="H18" i="1"/>
  <c r="H17" i="1"/>
  <c r="G17" i="1"/>
  <c r="F17" i="1"/>
  <c r="E17" i="1"/>
  <c r="E16" i="1" s="1"/>
  <c r="D17" i="1"/>
  <c r="D16" i="1" s="1"/>
  <c r="C17" i="1"/>
  <c r="H15" i="1"/>
  <c r="H14" i="1" s="1"/>
  <c r="G14" i="1"/>
  <c r="F14" i="1"/>
  <c r="E14" i="1"/>
  <c r="D14" i="1"/>
  <c r="C14" i="1"/>
  <c r="H13" i="1"/>
  <c r="H12" i="1"/>
  <c r="G12" i="1"/>
  <c r="F12" i="1"/>
  <c r="E12" i="1"/>
  <c r="D12" i="1"/>
  <c r="C12" i="1"/>
  <c r="H11" i="1"/>
  <c r="H10" i="1"/>
  <c r="H9" i="1" s="1"/>
  <c r="G10" i="1"/>
  <c r="G9" i="1" s="1"/>
  <c r="G80" i="1" s="1"/>
  <c r="F10" i="1"/>
  <c r="E10" i="1"/>
  <c r="D10" i="1"/>
  <c r="D9" i="1" s="1"/>
  <c r="C10" i="1"/>
  <c r="C9" i="1" s="1"/>
  <c r="F9" i="1"/>
  <c r="E9" i="1"/>
  <c r="E80" i="1" s="1"/>
  <c r="C80" i="1" l="1"/>
  <c r="D80" i="1"/>
  <c r="H21" i="1"/>
  <c r="H16" i="1" s="1"/>
  <c r="H80" i="1" s="1"/>
  <c r="H49" i="1"/>
  <c r="F80" i="1"/>
  <c r="H57" i="1"/>
</calcChain>
</file>

<file path=xl/sharedStrings.xml><?xml version="1.0" encoding="utf-8"?>
<sst xmlns="http://schemas.openxmlformats.org/spreadsheetml/2006/main" count="139" uniqueCount="77">
  <si>
    <t>EESTI RAHVA MUUSEUMI 2026 AASTA EELARVE TEENUSTE JA MAJANDUSLIKU SISU LÕIKES</t>
  </si>
  <si>
    <t xml:space="preserve">Alus: </t>
  </si>
  <si>
    <t>Ministri käskkiri nr 194 (22.12.2025)</t>
  </si>
  <si>
    <t>Ministri käskkiri nr 30 (13.02.2026)</t>
  </si>
  <si>
    <t>Museaalide kogumine ja säilitamine</t>
  </si>
  <si>
    <t>Teadustöö</t>
  </si>
  <si>
    <t>Näitustegevus</t>
  </si>
  <si>
    <t>Haridus-programmide ja sündmuste korraldamine</t>
  </si>
  <si>
    <t>XX Teenus</t>
  </si>
  <si>
    <t>KOKKU</t>
  </si>
  <si>
    <t>KS01020108</t>
  </si>
  <si>
    <t>KS01020109</t>
  </si>
  <si>
    <t>KS01020110</t>
  </si>
  <si>
    <t>KS01020505</t>
  </si>
  <si>
    <t>XX01000000</t>
  </si>
  <si>
    <t>Arvestuslikud vahendid</t>
  </si>
  <si>
    <t>TULUD</t>
  </si>
  <si>
    <t>3233</t>
  </si>
  <si>
    <t>Üür ja rent</t>
  </si>
  <si>
    <t>KÄIBEMAKSU KULU</t>
  </si>
  <si>
    <t>601000</t>
  </si>
  <si>
    <t>Käibemaks</t>
  </si>
  <si>
    <t>10SE000028</t>
  </si>
  <si>
    <t>Arvestuslikud vahendid Riigi Kinnisvara Aktsiaseltsile</t>
  </si>
  <si>
    <t>Kindlaksmääratud vahendid</t>
  </si>
  <si>
    <t>TÖÖJÕUKULUD</t>
  </si>
  <si>
    <t>5002</t>
  </si>
  <si>
    <t>Töötajate töötasu</t>
  </si>
  <si>
    <t>5004</t>
  </si>
  <si>
    <t>Muude töötajate gruppide töötasud</t>
  </si>
  <si>
    <t>506</t>
  </si>
  <si>
    <t>Tööjõukuludega kaasnevad maksud ja sotsiaalkindlustusmaksed</t>
  </si>
  <si>
    <t>MAJANDAMISKULUD</t>
  </si>
  <si>
    <t>5500</t>
  </si>
  <si>
    <t>Administreerimiskulud</t>
  </si>
  <si>
    <t>5502</t>
  </si>
  <si>
    <t>Uurimis- ja arendustööd</t>
  </si>
  <si>
    <t>5503</t>
  </si>
  <si>
    <t>Lähetuskulud (v.a koolituslähetus)</t>
  </si>
  <si>
    <t>5504</t>
  </si>
  <si>
    <t>Koolituskulud (sh koolituslähetus)</t>
  </si>
  <si>
    <t>5511</t>
  </si>
  <si>
    <t>Kinnistute, hoonete ja ruumide majandamiskulud</t>
  </si>
  <si>
    <t>5513</t>
  </si>
  <si>
    <t>Sõidukite majandamiskulud</t>
  </si>
  <si>
    <t>5514</t>
  </si>
  <si>
    <t>Info- ja kommunikatsioonitehnoloogia kulud</t>
  </si>
  <si>
    <t>5515</t>
  </si>
  <si>
    <t>Inventari majandamiskulud</t>
  </si>
  <si>
    <t>5522</t>
  </si>
  <si>
    <t>Meditsiinikulud ja hügieenikulud</t>
  </si>
  <si>
    <t>5523</t>
  </si>
  <si>
    <t>Teavikute ja kunstiesemete kulud</t>
  </si>
  <si>
    <t>5525</t>
  </si>
  <si>
    <t>Kommunikatsiooni-, kultuuri- ja vaba aja sisustamise kulud</t>
  </si>
  <si>
    <t>5539</t>
  </si>
  <si>
    <t>Muu erivarustus ja materjalid</t>
  </si>
  <si>
    <t>MAJANDAMISKULUD Riigi Kinnisvara Aktsiaselts</t>
  </si>
  <si>
    <t>20SE000028</t>
  </si>
  <si>
    <t>Kindlaksmääratud vahendid Riigi Kinnisvara Aktsiaseltsile</t>
  </si>
  <si>
    <t>Tulud ja tuludest sõtltuvad kulud</t>
  </si>
  <si>
    <t>359</t>
  </si>
  <si>
    <t>Saadud välistoetus</t>
  </si>
  <si>
    <t>Muud tulud ja tuludest sõltuvad kulud</t>
  </si>
  <si>
    <t>358</t>
  </si>
  <si>
    <t>Saadud kodumaised toetused sh välistoetuse kaasrahastus</t>
  </si>
  <si>
    <t>Majandustegevusest laekuv tulu</t>
  </si>
  <si>
    <t>3221</t>
  </si>
  <si>
    <t>Tulud kultuuri- ja kunstialasest tegevusest</t>
  </si>
  <si>
    <t>5005</t>
  </si>
  <si>
    <t>Töötasud võlaõiguslike lepingute alusel</t>
  </si>
  <si>
    <t>505</t>
  </si>
  <si>
    <t>Erisoodustused</t>
  </si>
  <si>
    <t>5521</t>
  </si>
  <si>
    <t>Toiduained ja toitlustusteenused</t>
  </si>
  <si>
    <t>5540</t>
  </si>
  <si>
    <t>Mitmesugused majanduskulud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</si>
</sst>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4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3" fontId="0" fillId="0" borderId="0" xfId="0" applyNumberFormat="1"/>
    <xf numFmtId="0" fontId="4" fillId="3" borderId="0" xfId="0" applyFont="1" applyFill="1"/>
    <xf numFmtId="3" fontId="4" fillId="3" borderId="0" xfId="0" applyNumberFormat="1" applyFont="1" applyFill="1"/>
    <xf numFmtId="0" fontId="4" fillId="2" borderId="0" xfId="0" applyFont="1" applyFill="1"/>
    <xf numFmtId="3" fontId="4" fillId="0" borderId="0" xfId="0" applyNumberFormat="1" applyFont="1"/>
    <xf numFmtId="0" fontId="0" fillId="0" borderId="0" xfId="0" applyAlignment="1">
      <alignment horizontal="left"/>
    </xf>
    <xf numFmtId="3" fontId="4" fillId="2" borderId="0" xfId="0" applyNumberFormat="1" applyFont="1" applyFill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5BE8-535C-4978-A66A-DBAB16B9A114}">
  <dimension ref="A2:H80"/>
  <sheetViews>
    <sheetView tabSelected="1" workbookViewId="0">
      <selection activeCell="K24" sqref="K24"/>
    </sheetView>
  </sheetViews>
  <sheetFormatPr defaultRowHeight="14.5" x14ac:dyDescent="0.35"/>
  <cols>
    <col min="1" max="1" width="11.26953125" customWidth="1"/>
    <col min="2" max="2" width="55" bestFit="1" customWidth="1"/>
    <col min="3" max="3" width="10.7265625" bestFit="1" customWidth="1"/>
    <col min="4" max="4" width="10.7265625" customWidth="1"/>
    <col min="5" max="5" width="12.54296875" customWidth="1"/>
    <col min="6" max="6" width="12.36328125" customWidth="1"/>
    <col min="7" max="7" width="11" customWidth="1"/>
    <col min="8" max="8" width="9.36328125" bestFit="1" customWidth="1"/>
  </cols>
  <sheetData>
    <row r="2" spans="1:8" ht="18.5" x14ac:dyDescent="0.45">
      <c r="B2" s="1" t="s">
        <v>0</v>
      </c>
    </row>
    <row r="3" spans="1:8" ht="18.5" x14ac:dyDescent="0.45">
      <c r="B3" s="1"/>
    </row>
    <row r="4" spans="1:8" x14ac:dyDescent="0.35">
      <c r="E4" s="2" t="s">
        <v>1</v>
      </c>
      <c r="F4" s="3" t="s">
        <v>2</v>
      </c>
    </row>
    <row r="5" spans="1:8" x14ac:dyDescent="0.35">
      <c r="F5" s="3" t="s">
        <v>3</v>
      </c>
    </row>
    <row r="7" spans="1:8" ht="58" x14ac:dyDescent="0.35"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</row>
    <row r="8" spans="1:8" x14ac:dyDescent="0.35">
      <c r="C8" t="s">
        <v>10</v>
      </c>
      <c r="D8" t="s">
        <v>11</v>
      </c>
      <c r="E8" t="s">
        <v>12</v>
      </c>
      <c r="F8" t="s">
        <v>13</v>
      </c>
      <c r="G8" t="s">
        <v>14</v>
      </c>
    </row>
    <row r="9" spans="1:8" x14ac:dyDescent="0.35">
      <c r="A9" s="5">
        <v>10</v>
      </c>
      <c r="B9" s="5" t="s">
        <v>15</v>
      </c>
      <c r="C9" s="6">
        <f>C10+C12</f>
        <v>0</v>
      </c>
      <c r="D9" s="6">
        <f t="shared" ref="D9:H9" si="0">D10+D12</f>
        <v>0</v>
      </c>
      <c r="E9" s="6">
        <f t="shared" si="0"/>
        <v>0</v>
      </c>
      <c r="F9" s="6">
        <f t="shared" si="0"/>
        <v>0</v>
      </c>
      <c r="G9" s="6">
        <f t="shared" si="0"/>
        <v>-740863.99990000005</v>
      </c>
      <c r="H9" s="6">
        <f t="shared" si="0"/>
        <v>-740863.99990000005</v>
      </c>
    </row>
    <row r="10" spans="1:8" x14ac:dyDescent="0.35">
      <c r="A10" s="7"/>
      <c r="B10" s="7" t="s">
        <v>16</v>
      </c>
      <c r="C10" s="8">
        <f>SUM(C11)</f>
        <v>0</v>
      </c>
      <c r="D10" s="8">
        <f t="shared" ref="D10:H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32298.000100000001</v>
      </c>
      <c r="H10" s="8">
        <f t="shared" si="1"/>
        <v>32298.000100000001</v>
      </c>
    </row>
    <row r="11" spans="1:8" x14ac:dyDescent="0.35">
      <c r="A11" t="s">
        <v>17</v>
      </c>
      <c r="B11" t="s">
        <v>18</v>
      </c>
      <c r="C11" s="9"/>
      <c r="D11" s="9"/>
      <c r="E11" s="9"/>
      <c r="F11" s="9"/>
      <c r="G11" s="9">
        <v>32298.000100000001</v>
      </c>
      <c r="H11" s="9">
        <f>SUM(C11:G11)</f>
        <v>32298.000100000001</v>
      </c>
    </row>
    <row r="12" spans="1:8" x14ac:dyDescent="0.35">
      <c r="A12" s="10"/>
      <c r="B12" s="10" t="s">
        <v>19</v>
      </c>
      <c r="C12" s="11">
        <f>SUM(C13)</f>
        <v>0</v>
      </c>
      <c r="D12" s="11">
        <f t="shared" ref="D12:H12" si="2">SUM(D13)</f>
        <v>0</v>
      </c>
      <c r="E12" s="11">
        <f t="shared" si="2"/>
        <v>0</v>
      </c>
      <c r="F12" s="11">
        <f t="shared" si="2"/>
        <v>0</v>
      </c>
      <c r="G12" s="11">
        <f t="shared" si="2"/>
        <v>-773162</v>
      </c>
      <c r="H12" s="11">
        <f t="shared" si="2"/>
        <v>-773162</v>
      </c>
    </row>
    <row r="13" spans="1:8" x14ac:dyDescent="0.35">
      <c r="A13" t="s">
        <v>20</v>
      </c>
      <c r="B13" t="s">
        <v>21</v>
      </c>
      <c r="C13" s="9"/>
      <c r="D13" s="9"/>
      <c r="E13" s="9"/>
      <c r="F13" s="9"/>
      <c r="G13" s="9">
        <v>-773162</v>
      </c>
      <c r="H13" s="9">
        <f t="shared" ref="H13:H79" si="3">SUM(C13:G13)</f>
        <v>-773162</v>
      </c>
    </row>
    <row r="14" spans="1:8" x14ac:dyDescent="0.35">
      <c r="A14" s="12" t="s">
        <v>22</v>
      </c>
      <c r="B14" s="5" t="s">
        <v>23</v>
      </c>
      <c r="C14" s="6">
        <f>SUM(C15)</f>
        <v>0</v>
      </c>
      <c r="D14" s="6">
        <f t="shared" ref="D14:H14" si="4">SUM(D15)</f>
        <v>0</v>
      </c>
      <c r="E14" s="6">
        <f t="shared" si="4"/>
        <v>0</v>
      </c>
      <c r="F14" s="6">
        <f t="shared" si="4"/>
        <v>0</v>
      </c>
      <c r="G14" s="6">
        <f t="shared" si="4"/>
        <v>-391899</v>
      </c>
      <c r="H14" s="6">
        <f t="shared" si="4"/>
        <v>-391899</v>
      </c>
    </row>
    <row r="15" spans="1:8" x14ac:dyDescent="0.35">
      <c r="A15" t="s">
        <v>20</v>
      </c>
      <c r="B15" t="s">
        <v>21</v>
      </c>
      <c r="C15" s="9"/>
      <c r="D15" s="9"/>
      <c r="E15" s="9"/>
      <c r="F15" s="9"/>
      <c r="G15" s="9">
        <v>-391899</v>
      </c>
      <c r="H15" s="9">
        <f t="shared" ref="H15" si="5">SUM(C15:G15)</f>
        <v>-391899</v>
      </c>
    </row>
    <row r="16" spans="1:8" x14ac:dyDescent="0.35">
      <c r="A16" s="5">
        <v>20</v>
      </c>
      <c r="B16" s="5" t="s">
        <v>24</v>
      </c>
      <c r="C16" s="6">
        <f>C17+C21+C34</f>
        <v>-1951001.178220354</v>
      </c>
      <c r="D16" s="6">
        <f t="shared" ref="D16:H16" si="6">D17+D21+D34</f>
        <v>-1124010.1529530147</v>
      </c>
      <c r="E16" s="6">
        <f t="shared" si="6"/>
        <v>-1199479.7291278073</v>
      </c>
      <c r="F16" s="6">
        <f t="shared" si="6"/>
        <v>-1110267.1596231735</v>
      </c>
      <c r="G16" s="6">
        <f t="shared" si="6"/>
        <v>0</v>
      </c>
      <c r="H16" s="6">
        <f t="shared" si="6"/>
        <v>-5384758.2199243503</v>
      </c>
    </row>
    <row r="17" spans="1:8" x14ac:dyDescent="0.35">
      <c r="A17" s="7"/>
      <c r="B17" s="7" t="s">
        <v>25</v>
      </c>
      <c r="C17" s="8">
        <f>SUM(C18:C20)</f>
        <v>-1128991.02</v>
      </c>
      <c r="D17" s="8">
        <f t="shared" ref="D17:H17" si="7">SUM(D18:D20)</f>
        <v>-599474.28</v>
      </c>
      <c r="E17" s="8">
        <f t="shared" si="7"/>
        <v>-576062.52</v>
      </c>
      <c r="F17" s="8">
        <f t="shared" si="7"/>
        <v>-606350.93999999994</v>
      </c>
      <c r="G17" s="8">
        <f t="shared" si="7"/>
        <v>0</v>
      </c>
      <c r="H17" s="8">
        <f t="shared" si="7"/>
        <v>-2910878.7600000002</v>
      </c>
    </row>
    <row r="18" spans="1:8" x14ac:dyDescent="0.35">
      <c r="A18" t="s">
        <v>26</v>
      </c>
      <c r="B18" t="s">
        <v>27</v>
      </c>
      <c r="C18" s="9">
        <v>-197070</v>
      </c>
      <c r="D18" s="9">
        <v>-74550</v>
      </c>
      <c r="E18" s="9">
        <v>-84630</v>
      </c>
      <c r="F18" s="9">
        <v>-149550</v>
      </c>
      <c r="G18" s="9"/>
      <c r="H18" s="9">
        <f t="shared" si="3"/>
        <v>-505800</v>
      </c>
    </row>
    <row r="19" spans="1:8" x14ac:dyDescent="0.35">
      <c r="A19" t="s">
        <v>28</v>
      </c>
      <c r="B19" t="s">
        <v>29</v>
      </c>
      <c r="C19" s="9">
        <v>-646720</v>
      </c>
      <c r="D19" s="9">
        <v>-373487.6</v>
      </c>
      <c r="E19" s="9">
        <v>-345910</v>
      </c>
      <c r="F19" s="9">
        <v>-303627.09999999998</v>
      </c>
      <c r="G19" s="9"/>
      <c r="H19" s="9">
        <f t="shared" si="3"/>
        <v>-1669744.7000000002</v>
      </c>
    </row>
    <row r="20" spans="1:8" x14ac:dyDescent="0.35">
      <c r="A20" t="s">
        <v>30</v>
      </c>
      <c r="B20" t="s">
        <v>31</v>
      </c>
      <c r="C20" s="9">
        <v>-285201.02000000008</v>
      </c>
      <c r="D20" s="9">
        <v>-151436.68</v>
      </c>
      <c r="E20" s="9">
        <v>-145522.52000000002</v>
      </c>
      <c r="F20" s="9">
        <v>-153173.84</v>
      </c>
      <c r="G20" s="9"/>
      <c r="H20" s="9">
        <f t="shared" si="3"/>
        <v>-735334.06</v>
      </c>
    </row>
    <row r="21" spans="1:8" x14ac:dyDescent="0.35">
      <c r="A21" s="10"/>
      <c r="B21" s="10" t="s">
        <v>32</v>
      </c>
      <c r="C21" s="11">
        <f>SUM(C22:C33)</f>
        <v>-160348.92822035393</v>
      </c>
      <c r="D21" s="11">
        <f t="shared" ref="D21:H21" si="8">SUM(D22:D33)</f>
        <v>-103090.38295301481</v>
      </c>
      <c r="E21" s="11">
        <f t="shared" si="8"/>
        <v>-201971.71912780733</v>
      </c>
      <c r="F21" s="11">
        <f t="shared" si="8"/>
        <v>-82470.729623173727</v>
      </c>
      <c r="G21" s="11">
        <f t="shared" si="8"/>
        <v>0</v>
      </c>
      <c r="H21" s="11">
        <f t="shared" si="8"/>
        <v>-547881.75992434984</v>
      </c>
    </row>
    <row r="22" spans="1:8" x14ac:dyDescent="0.35">
      <c r="A22" t="s">
        <v>33</v>
      </c>
      <c r="B22" t="s">
        <v>34</v>
      </c>
      <c r="C22" s="9">
        <v>-22614.232506073735</v>
      </c>
      <c r="D22" s="9">
        <v>-16581.372704830599</v>
      </c>
      <c r="E22" s="9">
        <v>-16643.102018355588</v>
      </c>
      <c r="F22" s="9">
        <v>-17327.85185953962</v>
      </c>
      <c r="G22" s="9"/>
      <c r="H22" s="9">
        <f t="shared" si="3"/>
        <v>-73166.559088799549</v>
      </c>
    </row>
    <row r="23" spans="1:8" x14ac:dyDescent="0.35">
      <c r="A23" t="s">
        <v>35</v>
      </c>
      <c r="B23" t="s">
        <v>36</v>
      </c>
      <c r="C23" s="9">
        <v>-855.02966828360502</v>
      </c>
      <c r="D23" s="9">
        <v>-855.02966828360502</v>
      </c>
      <c r="E23" s="9">
        <v>-855.02966828360502</v>
      </c>
      <c r="F23" s="9">
        <v>-855.02966828360502</v>
      </c>
      <c r="G23" s="9"/>
      <c r="H23" s="9">
        <f t="shared" si="3"/>
        <v>-3420.1186731344201</v>
      </c>
    </row>
    <row r="24" spans="1:8" x14ac:dyDescent="0.35">
      <c r="A24" t="s">
        <v>37</v>
      </c>
      <c r="B24" t="s">
        <v>38</v>
      </c>
      <c r="C24" s="9">
        <v>-10879.897892442425</v>
      </c>
      <c r="D24" s="9">
        <v>-9971.1379302657115</v>
      </c>
      <c r="E24" s="9">
        <v>-4122.5054610398765</v>
      </c>
      <c r="F24" s="9">
        <v>-4039.871721286293</v>
      </c>
      <c r="G24" s="9"/>
      <c r="H24" s="9">
        <f t="shared" si="3"/>
        <v>-29013.413005034308</v>
      </c>
    </row>
    <row r="25" spans="1:8" x14ac:dyDescent="0.35">
      <c r="A25" t="s">
        <v>39</v>
      </c>
      <c r="B25" t="s">
        <v>40</v>
      </c>
      <c r="C25" s="9">
        <v>-3459.1401613513999</v>
      </c>
      <c r="D25" s="9">
        <v>-3459.1401613513999</v>
      </c>
      <c r="E25" s="9">
        <v>-3459.1401613513999</v>
      </c>
      <c r="F25" s="9">
        <v>-3459.1401613513999</v>
      </c>
      <c r="G25" s="9"/>
      <c r="H25" s="9">
        <f t="shared" si="3"/>
        <v>-13836.5606454056</v>
      </c>
    </row>
    <row r="26" spans="1:8" x14ac:dyDescent="0.35">
      <c r="A26" t="s">
        <v>41</v>
      </c>
      <c r="B26" t="s">
        <v>42</v>
      </c>
      <c r="C26" s="9">
        <f>-413-592.48</f>
        <v>-1005.48</v>
      </c>
      <c r="D26" s="9">
        <v>-592.48</v>
      </c>
      <c r="E26" s="9">
        <f>-16043-592.49</f>
        <v>-16635.490000000002</v>
      </c>
      <c r="F26" s="9">
        <v>-592.49</v>
      </c>
      <c r="G26" s="9"/>
      <c r="H26" s="9">
        <f t="shared" si="3"/>
        <v>-18825.940000000002</v>
      </c>
    </row>
    <row r="27" spans="1:8" x14ac:dyDescent="0.35">
      <c r="A27" t="s">
        <v>43</v>
      </c>
      <c r="B27" t="s">
        <v>44</v>
      </c>
      <c r="C27" s="9">
        <v>-6561.3484746004951</v>
      </c>
      <c r="D27" s="9">
        <v>-6561.3484746004951</v>
      </c>
      <c r="E27" s="9">
        <v>-6964.8765703971612</v>
      </c>
      <c r="F27" s="9">
        <v>-6561.3484746004951</v>
      </c>
      <c r="G27" s="9"/>
      <c r="H27" s="9">
        <f t="shared" si="3"/>
        <v>-26648.921994198645</v>
      </c>
    </row>
    <row r="28" spans="1:8" x14ac:dyDescent="0.35">
      <c r="A28" t="s">
        <v>45</v>
      </c>
      <c r="B28" t="s">
        <v>46</v>
      </c>
      <c r="C28" s="9">
        <f>-35961.7603765192+360</f>
        <v>-35601.760376519203</v>
      </c>
      <c r="D28" s="9">
        <f>-35631.2254175049+360</f>
        <v>-35271.225417504902</v>
      </c>
      <c r="E28" s="9">
        <f>-35871.2254175049+360</f>
        <v>-35511.225417504902</v>
      </c>
      <c r="F28" s="9">
        <f>-35667.2254175049+360</f>
        <v>-35307.225417504902</v>
      </c>
      <c r="G28" s="9"/>
      <c r="H28" s="9">
        <f t="shared" si="3"/>
        <v>-141691.43662903391</v>
      </c>
    </row>
    <row r="29" spans="1:8" x14ac:dyDescent="0.35">
      <c r="A29" t="s">
        <v>47</v>
      </c>
      <c r="B29" t="s">
        <v>48</v>
      </c>
      <c r="C29" s="9">
        <f>-46752.8172813767-C37</f>
        <v>-38844.817281376701</v>
      </c>
      <c r="D29" s="9">
        <v>-8396.51</v>
      </c>
      <c r="E29" s="9">
        <f>-13917.3091854134-D37</f>
        <v>-6009.3091854134</v>
      </c>
      <c r="F29" s="9">
        <f>-17360.381675146-F37</f>
        <v>-9452.3816751459999</v>
      </c>
      <c r="G29" s="9"/>
      <c r="H29" s="9">
        <f t="shared" si="3"/>
        <v>-62703.018141936103</v>
      </c>
    </row>
    <row r="30" spans="1:8" x14ac:dyDescent="0.35">
      <c r="A30" t="s">
        <v>49</v>
      </c>
      <c r="B30" t="s">
        <v>50</v>
      </c>
      <c r="C30" s="9">
        <v>-68.861449794652799</v>
      </c>
      <c r="D30" s="9">
        <v>-68.861449794652799</v>
      </c>
      <c r="E30" s="9">
        <v>-68.861449794652799</v>
      </c>
      <c r="F30" s="9">
        <v>-68.861449794652799</v>
      </c>
      <c r="G30" s="9"/>
      <c r="H30" s="9">
        <f t="shared" si="3"/>
        <v>-275.4457991786112</v>
      </c>
    </row>
    <row r="31" spans="1:8" x14ac:dyDescent="0.35">
      <c r="A31" t="s">
        <v>51</v>
      </c>
      <c r="B31" t="s">
        <v>52</v>
      </c>
      <c r="C31" s="9">
        <v>-32960.119775511761</v>
      </c>
      <c r="D31" s="9"/>
      <c r="E31" s="9"/>
      <c r="F31" s="9"/>
      <c r="G31" s="9"/>
      <c r="H31" s="9">
        <f t="shared" si="3"/>
        <v>-32960.119775511761</v>
      </c>
    </row>
    <row r="32" spans="1:8" x14ac:dyDescent="0.35">
      <c r="A32" t="s">
        <v>53</v>
      </c>
      <c r="B32" t="s">
        <v>54</v>
      </c>
      <c r="C32" s="9">
        <v>-6000.1276587740595</v>
      </c>
      <c r="D32" s="9">
        <v>-21333.277146383451</v>
      </c>
      <c r="E32" s="9">
        <v>-111702.17919566674</v>
      </c>
      <c r="F32" s="9">
        <v>-4806.5291956667497</v>
      </c>
      <c r="G32" s="9"/>
      <c r="H32" s="9">
        <f t="shared" si="3"/>
        <v>-143842.113196491</v>
      </c>
    </row>
    <row r="33" spans="1:8" x14ac:dyDescent="0.35">
      <c r="A33" t="s">
        <v>55</v>
      </c>
      <c r="B33" t="s">
        <v>56</v>
      </c>
      <c r="C33" s="9">
        <v>-1498.1129756259049</v>
      </c>
      <c r="D33" s="9"/>
      <c r="E33" s="9"/>
      <c r="F33" s="9"/>
      <c r="G33" s="9"/>
      <c r="H33" s="9">
        <f t="shared" si="3"/>
        <v>-1498.1129756259049</v>
      </c>
    </row>
    <row r="34" spans="1:8" x14ac:dyDescent="0.35">
      <c r="A34" s="7"/>
      <c r="B34" s="7" t="s">
        <v>57</v>
      </c>
      <c r="C34" s="11">
        <f>SUM(C35:C37)</f>
        <v>-661661.23</v>
      </c>
      <c r="D34" s="11">
        <f t="shared" ref="D34:G34" si="9">SUM(D35:D37)</f>
        <v>-421445.49</v>
      </c>
      <c r="E34" s="11">
        <f t="shared" si="9"/>
        <v>-421445.49</v>
      </c>
      <c r="F34" s="11">
        <f t="shared" si="9"/>
        <v>-421445.49</v>
      </c>
      <c r="G34" s="11">
        <f t="shared" si="9"/>
        <v>0</v>
      </c>
      <c r="H34" s="13">
        <f t="shared" si="3"/>
        <v>-1925997.7</v>
      </c>
    </row>
    <row r="35" spans="1:8" x14ac:dyDescent="0.35">
      <c r="A35" s="14" t="s">
        <v>41</v>
      </c>
      <c r="B35" s="14" t="s">
        <v>42</v>
      </c>
      <c r="C35" s="9">
        <v>-653393.23</v>
      </c>
      <c r="D35" s="9">
        <v>-413177.49</v>
      </c>
      <c r="E35" s="9">
        <v>-413177.49</v>
      </c>
      <c r="F35" s="9">
        <v>-413177.49</v>
      </c>
      <c r="G35" s="9"/>
      <c r="H35" s="9">
        <f t="shared" si="3"/>
        <v>-1892925.7</v>
      </c>
    </row>
    <row r="36" spans="1:8" x14ac:dyDescent="0.35">
      <c r="A36" s="14" t="s">
        <v>45</v>
      </c>
      <c r="B36" s="14" t="s">
        <v>46</v>
      </c>
      <c r="C36" s="9">
        <v>-360</v>
      </c>
      <c r="D36" s="9">
        <v>-360</v>
      </c>
      <c r="E36" s="9">
        <v>-360</v>
      </c>
      <c r="F36" s="9">
        <v>-360</v>
      </c>
      <c r="G36" s="9"/>
      <c r="H36" s="9">
        <f t="shared" si="3"/>
        <v>-1440</v>
      </c>
    </row>
    <row r="37" spans="1:8" x14ac:dyDescent="0.35">
      <c r="A37" s="14" t="s">
        <v>47</v>
      </c>
      <c r="B37" s="14" t="s">
        <v>48</v>
      </c>
      <c r="C37" s="9">
        <v>-7908</v>
      </c>
      <c r="D37" s="9">
        <v>-7908</v>
      </c>
      <c r="E37" s="9">
        <v>-7908</v>
      </c>
      <c r="F37" s="9">
        <v>-7908</v>
      </c>
      <c r="G37" s="9"/>
      <c r="H37" s="9">
        <f t="shared" si="3"/>
        <v>-31632</v>
      </c>
    </row>
    <row r="38" spans="1:8" x14ac:dyDescent="0.35">
      <c r="A38" s="12" t="s">
        <v>58</v>
      </c>
      <c r="B38" s="5" t="s">
        <v>59</v>
      </c>
      <c r="C38" s="6">
        <f>SUM(C39)</f>
        <v>-786324.54</v>
      </c>
      <c r="D38" s="6">
        <f t="shared" ref="D38:H38" si="10">SUM(D39)</f>
        <v>-282196.26</v>
      </c>
      <c r="E38" s="6">
        <f t="shared" si="10"/>
        <v>-282196.26</v>
      </c>
      <c r="F38" s="6">
        <f t="shared" si="10"/>
        <v>-282196.26</v>
      </c>
      <c r="G38" s="6">
        <f t="shared" si="10"/>
        <v>0</v>
      </c>
      <c r="H38" s="6">
        <f t="shared" si="10"/>
        <v>-1632913.32</v>
      </c>
    </row>
    <row r="39" spans="1:8" x14ac:dyDescent="0.35">
      <c r="A39" t="s">
        <v>41</v>
      </c>
      <c r="B39" t="s">
        <v>42</v>
      </c>
      <c r="C39" s="9">
        <v>-786324.54</v>
      </c>
      <c r="D39" s="9">
        <v>-282196.26</v>
      </c>
      <c r="E39" s="9">
        <v>-282196.26</v>
      </c>
      <c r="F39" s="9">
        <v>-282196.26</v>
      </c>
      <c r="G39" s="9"/>
      <c r="H39" s="9">
        <f t="shared" ref="H39:H48" si="11">SUM(C39:G39)</f>
        <v>-1632913.32</v>
      </c>
    </row>
    <row r="40" spans="1:8" x14ac:dyDescent="0.35">
      <c r="A40" s="5">
        <v>40</v>
      </c>
      <c r="B40" s="5" t="s">
        <v>60</v>
      </c>
      <c r="C40" s="6">
        <f>C41+C43+C46</f>
        <v>0</v>
      </c>
      <c r="D40" s="6">
        <f t="shared" ref="D40:H40" si="12">D41+D43+D46</f>
        <v>-120493.96</v>
      </c>
      <c r="E40" s="6">
        <f t="shared" si="12"/>
        <v>0</v>
      </c>
      <c r="F40" s="6">
        <f t="shared" si="12"/>
        <v>0</v>
      </c>
      <c r="G40" s="6">
        <f t="shared" si="12"/>
        <v>120493.96029999999</v>
      </c>
      <c r="H40" s="6">
        <f t="shared" si="12"/>
        <v>2.9999998514540493E-4</v>
      </c>
    </row>
    <row r="41" spans="1:8" x14ac:dyDescent="0.35">
      <c r="A41" s="7"/>
      <c r="B41" s="7" t="s">
        <v>16</v>
      </c>
      <c r="C41" s="8">
        <f>SUM(C42)</f>
        <v>0</v>
      </c>
      <c r="D41" s="8">
        <f t="shared" ref="D41:H41" si="13">SUM(D42)</f>
        <v>0</v>
      </c>
      <c r="E41" s="8">
        <f t="shared" si="13"/>
        <v>0</v>
      </c>
      <c r="F41" s="8">
        <f t="shared" si="13"/>
        <v>0</v>
      </c>
      <c r="G41" s="8">
        <f t="shared" si="13"/>
        <v>120493.96029999999</v>
      </c>
      <c r="H41" s="8">
        <f t="shared" si="13"/>
        <v>120493.96029999999</v>
      </c>
    </row>
    <row r="42" spans="1:8" x14ac:dyDescent="0.35">
      <c r="A42" t="s">
        <v>61</v>
      </c>
      <c r="B42" t="s">
        <v>62</v>
      </c>
      <c r="C42" s="9"/>
      <c r="D42" s="9"/>
      <c r="E42" s="9"/>
      <c r="F42" s="9"/>
      <c r="G42" s="9">
        <v>120493.96029999999</v>
      </c>
      <c r="H42" s="9">
        <f t="shared" si="11"/>
        <v>120493.96029999999</v>
      </c>
    </row>
    <row r="43" spans="1:8" x14ac:dyDescent="0.35">
      <c r="A43" s="10"/>
      <c r="B43" s="10" t="s">
        <v>25</v>
      </c>
      <c r="C43" s="11">
        <f>SUM(C44:C45)</f>
        <v>0</v>
      </c>
      <c r="D43" s="11">
        <f t="shared" ref="D43:H43" si="14">SUM(D44:D45)</f>
        <v>-66872.22</v>
      </c>
      <c r="E43" s="11">
        <f t="shared" si="14"/>
        <v>0</v>
      </c>
      <c r="F43" s="11">
        <f t="shared" si="14"/>
        <v>0</v>
      </c>
      <c r="G43" s="11">
        <f t="shared" si="14"/>
        <v>0</v>
      </c>
      <c r="H43" s="11">
        <f t="shared" si="14"/>
        <v>-66872.22</v>
      </c>
    </row>
    <row r="44" spans="1:8" x14ac:dyDescent="0.35">
      <c r="A44" t="s">
        <v>26</v>
      </c>
      <c r="B44" t="s">
        <v>27</v>
      </c>
      <c r="C44" s="9"/>
      <c r="D44" s="9">
        <v>-49979.240000000005</v>
      </c>
      <c r="E44" s="9"/>
      <c r="F44" s="9"/>
      <c r="G44" s="9"/>
      <c r="H44" s="9">
        <f t="shared" si="11"/>
        <v>-49979.240000000005</v>
      </c>
    </row>
    <row r="45" spans="1:8" x14ac:dyDescent="0.35">
      <c r="A45" t="s">
        <v>30</v>
      </c>
      <c r="B45" t="s">
        <v>31</v>
      </c>
      <c r="C45" s="9"/>
      <c r="D45" s="9">
        <v>-16892.98</v>
      </c>
      <c r="E45" s="9"/>
      <c r="F45" s="9"/>
      <c r="G45" s="9"/>
      <c r="H45" s="9">
        <f t="shared" si="11"/>
        <v>-16892.98</v>
      </c>
    </row>
    <row r="46" spans="1:8" x14ac:dyDescent="0.35">
      <c r="A46" s="10"/>
      <c r="B46" s="10" t="s">
        <v>32</v>
      </c>
      <c r="C46" s="11">
        <f>SUM(C47:C48)</f>
        <v>0</v>
      </c>
      <c r="D46" s="11">
        <f t="shared" ref="D46:H46" si="15">SUM(D47:D48)</f>
        <v>-53621.740000000005</v>
      </c>
      <c r="E46" s="11">
        <f t="shared" si="15"/>
        <v>0</v>
      </c>
      <c r="F46" s="11">
        <f t="shared" si="15"/>
        <v>0</v>
      </c>
      <c r="G46" s="11">
        <f t="shared" si="15"/>
        <v>0</v>
      </c>
      <c r="H46" s="11">
        <f t="shared" si="15"/>
        <v>-53621.740000000005</v>
      </c>
    </row>
    <row r="47" spans="1:8" x14ac:dyDescent="0.35">
      <c r="A47" t="s">
        <v>37</v>
      </c>
      <c r="B47" t="s">
        <v>38</v>
      </c>
      <c r="C47" s="9"/>
      <c r="D47" s="9">
        <v>-26793.97</v>
      </c>
      <c r="E47" s="9"/>
      <c r="F47" s="9"/>
      <c r="G47" s="9"/>
      <c r="H47" s="9">
        <f t="shared" si="11"/>
        <v>-26793.97</v>
      </c>
    </row>
    <row r="48" spans="1:8" x14ac:dyDescent="0.35">
      <c r="A48" t="s">
        <v>53</v>
      </c>
      <c r="B48" t="s">
        <v>54</v>
      </c>
      <c r="C48" s="9"/>
      <c r="D48" s="9">
        <v>-26827.77</v>
      </c>
      <c r="E48" s="9"/>
      <c r="F48" s="9"/>
      <c r="G48" s="9"/>
      <c r="H48" s="9">
        <f t="shared" si="11"/>
        <v>-26827.77</v>
      </c>
    </row>
    <row r="49" spans="1:8" x14ac:dyDescent="0.35">
      <c r="A49" s="5">
        <v>43</v>
      </c>
      <c r="B49" s="5" t="s">
        <v>63</v>
      </c>
      <c r="C49" s="6">
        <f>C50+C52+C55</f>
        <v>0</v>
      </c>
      <c r="D49" s="6">
        <f t="shared" ref="D49:H49" si="16">D50+D52+D55</f>
        <v>-41613.68</v>
      </c>
      <c r="E49" s="6">
        <f t="shared" si="16"/>
        <v>0</v>
      </c>
      <c r="F49" s="6">
        <f t="shared" si="16"/>
        <v>0</v>
      </c>
      <c r="G49" s="6">
        <f t="shared" si="16"/>
        <v>41613.680099999998</v>
      </c>
      <c r="H49" s="6">
        <f t="shared" si="16"/>
        <v>9.9999997473787516E-5</v>
      </c>
    </row>
    <row r="50" spans="1:8" x14ac:dyDescent="0.35">
      <c r="A50" s="7"/>
      <c r="B50" s="7" t="s">
        <v>16</v>
      </c>
      <c r="C50" s="8">
        <f>SUM(C51)</f>
        <v>0</v>
      </c>
      <c r="D50" s="8">
        <f t="shared" ref="D50:H50" si="17">SUM(D51)</f>
        <v>0</v>
      </c>
      <c r="E50" s="8">
        <f t="shared" si="17"/>
        <v>0</v>
      </c>
      <c r="F50" s="8">
        <f t="shared" si="17"/>
        <v>0</v>
      </c>
      <c r="G50" s="8">
        <f t="shared" si="17"/>
        <v>41613.680099999998</v>
      </c>
      <c r="H50" s="8">
        <f t="shared" si="17"/>
        <v>41613.680099999998</v>
      </c>
    </row>
    <row r="51" spans="1:8" x14ac:dyDescent="0.35">
      <c r="A51" t="s">
        <v>64</v>
      </c>
      <c r="B51" t="s">
        <v>65</v>
      </c>
      <c r="C51" s="9"/>
      <c r="D51" s="9"/>
      <c r="E51" s="9"/>
      <c r="F51" s="9"/>
      <c r="G51" s="9">
        <v>41613.680099999998</v>
      </c>
      <c r="H51" s="9">
        <f t="shared" si="3"/>
        <v>41613.680099999998</v>
      </c>
    </row>
    <row r="52" spans="1:8" x14ac:dyDescent="0.35">
      <c r="A52" s="10"/>
      <c r="B52" s="10" t="s">
        <v>25</v>
      </c>
      <c r="C52" s="11">
        <f>SUM(C53:C54)</f>
        <v>0</v>
      </c>
      <c r="D52" s="11">
        <f t="shared" ref="D52:H52" si="18">SUM(D53:D54)</f>
        <v>-20765.170000000002</v>
      </c>
      <c r="E52" s="11">
        <f t="shared" si="18"/>
        <v>0</v>
      </c>
      <c r="F52" s="11">
        <f t="shared" si="18"/>
        <v>0</v>
      </c>
      <c r="G52" s="11">
        <f t="shared" si="18"/>
        <v>0</v>
      </c>
      <c r="H52" s="11">
        <f t="shared" si="18"/>
        <v>-20765.170000000002</v>
      </c>
    </row>
    <row r="53" spans="1:8" x14ac:dyDescent="0.35">
      <c r="A53" t="s">
        <v>28</v>
      </c>
      <c r="B53" t="s">
        <v>29</v>
      </c>
      <c r="C53" s="9"/>
      <c r="D53" s="9">
        <v>-15503.53</v>
      </c>
      <c r="E53" s="9"/>
      <c r="F53" s="9"/>
      <c r="G53" s="9"/>
      <c r="H53" s="9">
        <f t="shared" si="3"/>
        <v>-15503.53</v>
      </c>
    </row>
    <row r="54" spans="1:8" x14ac:dyDescent="0.35">
      <c r="A54" t="s">
        <v>30</v>
      </c>
      <c r="B54" t="s">
        <v>31</v>
      </c>
      <c r="C54" s="9"/>
      <c r="D54" s="9">
        <v>-5261.64</v>
      </c>
      <c r="E54" s="9"/>
      <c r="F54" s="9"/>
      <c r="G54" s="9"/>
      <c r="H54" s="9">
        <f t="shared" si="3"/>
        <v>-5261.64</v>
      </c>
    </row>
    <row r="55" spans="1:8" x14ac:dyDescent="0.35">
      <c r="A55" s="10"/>
      <c r="B55" s="10" t="s">
        <v>32</v>
      </c>
      <c r="C55" s="11">
        <f>SUM(C56)</f>
        <v>0</v>
      </c>
      <c r="D55" s="11">
        <f t="shared" ref="D55:H55" si="19">SUM(D56)</f>
        <v>-20848.509999999998</v>
      </c>
      <c r="E55" s="11">
        <f t="shared" si="19"/>
        <v>0</v>
      </c>
      <c r="F55" s="11">
        <f t="shared" si="19"/>
        <v>0</v>
      </c>
      <c r="G55" s="11">
        <f t="shared" si="19"/>
        <v>0</v>
      </c>
      <c r="H55" s="11">
        <f t="shared" si="19"/>
        <v>-20848.509999999998</v>
      </c>
    </row>
    <row r="56" spans="1:8" x14ac:dyDescent="0.35">
      <c r="A56" t="s">
        <v>53</v>
      </c>
      <c r="B56" t="s">
        <v>54</v>
      </c>
      <c r="C56" s="9"/>
      <c r="D56" s="9">
        <v>-20848.509999999998</v>
      </c>
      <c r="E56" s="9"/>
      <c r="F56" s="9"/>
      <c r="G56" s="9"/>
      <c r="H56" s="9">
        <f t="shared" si="3"/>
        <v>-20848.509999999998</v>
      </c>
    </row>
    <row r="57" spans="1:8" x14ac:dyDescent="0.35">
      <c r="A57" s="5">
        <v>44</v>
      </c>
      <c r="B57" s="5" t="s">
        <v>66</v>
      </c>
      <c r="C57" s="6">
        <f>C58+C60+C66</f>
        <v>-41689.73086950391</v>
      </c>
      <c r="D57" s="6">
        <f t="shared" ref="D57:H57" si="20">D58+D60+D66</f>
        <v>-54732.253804646069</v>
      </c>
      <c r="E57" s="6">
        <f t="shared" si="20"/>
        <v>-536117.26889919501</v>
      </c>
      <c r="F57" s="6">
        <f t="shared" si="20"/>
        <v>-1867460.7501397722</v>
      </c>
      <c r="G57" s="6">
        <f t="shared" si="20"/>
        <v>2500000.0011999989</v>
      </c>
      <c r="H57" s="6">
        <f t="shared" si="20"/>
        <v>-2.5131183210760355E-3</v>
      </c>
    </row>
    <row r="58" spans="1:8" x14ac:dyDescent="0.35">
      <c r="A58" s="7"/>
      <c r="B58" s="7" t="s">
        <v>16</v>
      </c>
      <c r="C58" s="8">
        <f>SUM(C59)</f>
        <v>0</v>
      </c>
      <c r="D58" s="8">
        <f t="shared" ref="D58:H58" si="21">SUM(D59)</f>
        <v>0</v>
      </c>
      <c r="E58" s="8">
        <f t="shared" si="21"/>
        <v>0</v>
      </c>
      <c r="F58" s="8">
        <f t="shared" si="21"/>
        <v>0</v>
      </c>
      <c r="G58" s="8">
        <f t="shared" si="21"/>
        <v>2500000.0011999989</v>
      </c>
      <c r="H58" s="8">
        <f t="shared" si="21"/>
        <v>2500000.0011999989</v>
      </c>
    </row>
    <row r="59" spans="1:8" x14ac:dyDescent="0.35">
      <c r="A59" t="s">
        <v>67</v>
      </c>
      <c r="B59" t="s">
        <v>68</v>
      </c>
      <c r="C59" s="9"/>
      <c r="D59" s="9"/>
      <c r="E59" s="9"/>
      <c r="F59" s="9"/>
      <c r="G59" s="9">
        <v>2500000.0011999989</v>
      </c>
      <c r="H59" s="9">
        <f t="shared" si="3"/>
        <v>2500000.0011999989</v>
      </c>
    </row>
    <row r="60" spans="1:8" x14ac:dyDescent="0.35">
      <c r="A60" s="10"/>
      <c r="B60" s="10" t="s">
        <v>25</v>
      </c>
      <c r="C60" s="11">
        <f>SUM(C61:C65)</f>
        <v>-13285.031400067517</v>
      </c>
      <c r="D60" s="11">
        <f t="shared" ref="D60:H60" si="22">SUM(D61:D65)</f>
        <v>-12525.782776827797</v>
      </c>
      <c r="E60" s="11">
        <f t="shared" si="22"/>
        <v>-54062.212156597627</v>
      </c>
      <c r="F60" s="11">
        <f t="shared" si="22"/>
        <v>-1190603.8426554622</v>
      </c>
      <c r="G60" s="11">
        <f t="shared" si="22"/>
        <v>0</v>
      </c>
      <c r="H60" s="11">
        <f t="shared" si="22"/>
        <v>-1270476.8689889552</v>
      </c>
    </row>
    <row r="61" spans="1:8" x14ac:dyDescent="0.35">
      <c r="A61" t="s">
        <v>26</v>
      </c>
      <c r="B61" t="s">
        <v>27</v>
      </c>
      <c r="C61" s="9"/>
      <c r="D61" s="9"/>
      <c r="E61" s="9">
        <v>-4800</v>
      </c>
      <c r="F61" s="9">
        <v>-623946.5</v>
      </c>
      <c r="G61" s="9"/>
      <c r="H61" s="9">
        <f t="shared" si="3"/>
        <v>-628746.5</v>
      </c>
    </row>
    <row r="62" spans="1:8" x14ac:dyDescent="0.35">
      <c r="A62" t="s">
        <v>28</v>
      </c>
      <c r="B62" t="s">
        <v>29</v>
      </c>
      <c r="C62" s="9"/>
      <c r="D62" s="9"/>
      <c r="E62" s="9">
        <v>-26040</v>
      </c>
      <c r="F62" s="9">
        <v>-199025</v>
      </c>
      <c r="G62" s="9"/>
      <c r="H62" s="9">
        <f t="shared" si="3"/>
        <v>-225065</v>
      </c>
    </row>
    <row r="63" spans="1:8" x14ac:dyDescent="0.35">
      <c r="A63" t="s">
        <v>69</v>
      </c>
      <c r="B63" t="s">
        <v>70</v>
      </c>
      <c r="C63" s="9">
        <v>-616.57907594472999</v>
      </c>
      <c r="D63" s="9">
        <v>-616.57907594472999</v>
      </c>
      <c r="E63" s="9">
        <v>-903.9323288494611</v>
      </c>
      <c r="F63" s="9">
        <v>-56014.296503480589</v>
      </c>
      <c r="G63" s="9"/>
      <c r="H63" s="9">
        <f t="shared" si="3"/>
        <v>-58151.386984219513</v>
      </c>
    </row>
    <row r="64" spans="1:8" x14ac:dyDescent="0.35">
      <c r="A64" t="s">
        <v>71</v>
      </c>
      <c r="B64" t="s">
        <v>72</v>
      </c>
      <c r="C64" s="9">
        <v>-7307.9463908817916</v>
      </c>
      <c r="D64" s="9">
        <v>-6862.6392804772649</v>
      </c>
      <c r="E64" s="9">
        <v>-6796.9681528428382</v>
      </c>
      <c r="F64" s="9">
        <v>-8516.4509875689928</v>
      </c>
      <c r="G64" s="9"/>
      <c r="H64" s="9">
        <f t="shared" si="3"/>
        <v>-29484.004811770887</v>
      </c>
    </row>
    <row r="65" spans="1:8" x14ac:dyDescent="0.35">
      <c r="A65" t="s">
        <v>30</v>
      </c>
      <c r="B65" t="s">
        <v>31</v>
      </c>
      <c r="C65" s="9">
        <v>-5360.5059332409946</v>
      </c>
      <c r="D65" s="9">
        <v>-5046.5644204058026</v>
      </c>
      <c r="E65" s="9">
        <v>-15521.311674905332</v>
      </c>
      <c r="F65" s="9">
        <v>-303101.59516441257</v>
      </c>
      <c r="G65" s="9"/>
      <c r="H65" s="9">
        <f t="shared" si="3"/>
        <v>-329029.9771929647</v>
      </c>
    </row>
    <row r="66" spans="1:8" x14ac:dyDescent="0.35">
      <c r="A66" s="10"/>
      <c r="B66" s="10" t="s">
        <v>32</v>
      </c>
      <c r="C66" s="11">
        <f>SUM(C67:C79)</f>
        <v>-28404.699469436389</v>
      </c>
      <c r="D66" s="11">
        <f t="shared" ref="D66:H66" si="23">SUM(D67:D79)</f>
        <v>-42206.471027818276</v>
      </c>
      <c r="E66" s="11">
        <f t="shared" si="23"/>
        <v>-482055.05674259737</v>
      </c>
      <c r="F66" s="11">
        <f t="shared" si="23"/>
        <v>-676856.90748430998</v>
      </c>
      <c r="G66" s="11">
        <f t="shared" si="23"/>
        <v>0</v>
      </c>
      <c r="H66" s="11">
        <f t="shared" si="23"/>
        <v>-1229523.1347241621</v>
      </c>
    </row>
    <row r="67" spans="1:8" x14ac:dyDescent="0.35">
      <c r="A67" t="s">
        <v>33</v>
      </c>
      <c r="B67" t="s">
        <v>34</v>
      </c>
      <c r="C67" s="9">
        <v>-1810.1092795705076</v>
      </c>
      <c r="D67" s="9">
        <v>-1810.1092795705076</v>
      </c>
      <c r="E67" s="9">
        <v>-2920.8947597652113</v>
      </c>
      <c r="F67" s="9">
        <v>-13242.655241840654</v>
      </c>
      <c r="G67" s="9"/>
      <c r="H67" s="9">
        <f t="shared" si="3"/>
        <v>-19783.768560746881</v>
      </c>
    </row>
    <row r="68" spans="1:8" x14ac:dyDescent="0.35">
      <c r="A68" t="s">
        <v>37</v>
      </c>
      <c r="B68" t="s">
        <v>38</v>
      </c>
      <c r="C68" s="9">
        <v>-76.5</v>
      </c>
      <c r="D68" s="9">
        <v>-76.5</v>
      </c>
      <c r="E68" s="9">
        <v>-4493.94653521291</v>
      </c>
      <c r="F68" s="9">
        <v>-5790.9822793702533</v>
      </c>
      <c r="G68" s="9"/>
      <c r="H68" s="9">
        <f t="shared" si="3"/>
        <v>-10437.928814583163</v>
      </c>
    </row>
    <row r="69" spans="1:8" x14ac:dyDescent="0.35">
      <c r="A69" t="s">
        <v>39</v>
      </c>
      <c r="B69" t="s">
        <v>40</v>
      </c>
      <c r="C69" s="9">
        <v>-34.254393108040503</v>
      </c>
      <c r="D69" s="9">
        <v>-34.254393108040503</v>
      </c>
      <c r="E69" s="9">
        <v>-34.254393108040503</v>
      </c>
      <c r="F69" s="9">
        <v>-34.254393108040503</v>
      </c>
      <c r="G69" s="9"/>
      <c r="H69" s="9">
        <f t="shared" si="3"/>
        <v>-137.01757243216201</v>
      </c>
    </row>
    <row r="70" spans="1:8" x14ac:dyDescent="0.35">
      <c r="A70" t="s">
        <v>41</v>
      </c>
      <c r="B70" t="s">
        <v>42</v>
      </c>
      <c r="C70" s="9"/>
      <c r="D70" s="9"/>
      <c r="E70" s="9"/>
      <c r="F70" s="9">
        <v>-14160.766110864002</v>
      </c>
      <c r="G70" s="9"/>
      <c r="H70" s="9">
        <f t="shared" si="3"/>
        <v>-14160.766110864002</v>
      </c>
    </row>
    <row r="71" spans="1:8" x14ac:dyDescent="0.35">
      <c r="A71" t="s">
        <v>43</v>
      </c>
      <c r="B71" t="s">
        <v>44</v>
      </c>
      <c r="C71" s="9"/>
      <c r="D71" s="9"/>
      <c r="E71" s="9"/>
      <c r="F71" s="9">
        <v>-412.42289302080803</v>
      </c>
      <c r="G71" s="9"/>
      <c r="H71" s="9">
        <f t="shared" si="3"/>
        <v>-412.42289302080803</v>
      </c>
    </row>
    <row r="72" spans="1:8" x14ac:dyDescent="0.35">
      <c r="A72" t="s">
        <v>45</v>
      </c>
      <c r="B72" t="s">
        <v>46</v>
      </c>
      <c r="C72" s="9">
        <v>-13225.5184158351</v>
      </c>
      <c r="D72" s="9">
        <v>-13225.5184158351</v>
      </c>
      <c r="E72" s="9">
        <v>-14726.518578698426</v>
      </c>
      <c r="F72" s="9">
        <v>-33331.44314269397</v>
      </c>
      <c r="G72" s="9"/>
      <c r="H72" s="9">
        <f t="shared" si="3"/>
        <v>-74508.9985530626</v>
      </c>
    </row>
    <row r="73" spans="1:8" x14ac:dyDescent="0.35">
      <c r="A73" t="s">
        <v>47</v>
      </c>
      <c r="B73" t="s">
        <v>48</v>
      </c>
      <c r="C73" s="9"/>
      <c r="D73" s="9"/>
      <c r="E73" s="9">
        <v>-822.10543459297401</v>
      </c>
      <c r="F73" s="9">
        <v>-40553.776000609178</v>
      </c>
      <c r="G73" s="9"/>
      <c r="H73" s="9">
        <f t="shared" si="3"/>
        <v>-41375.881435202151</v>
      </c>
    </row>
    <row r="74" spans="1:8" x14ac:dyDescent="0.35">
      <c r="A74" t="s">
        <v>73</v>
      </c>
      <c r="B74" t="s">
        <v>74</v>
      </c>
      <c r="C74" s="9"/>
      <c r="D74" s="9"/>
      <c r="E74" s="9"/>
      <c r="F74" s="9">
        <v>-208117.7</v>
      </c>
      <c r="G74" s="9"/>
      <c r="H74" s="9">
        <f t="shared" si="3"/>
        <v>-208117.7</v>
      </c>
    </row>
    <row r="75" spans="1:8" x14ac:dyDescent="0.35">
      <c r="A75" t="s">
        <v>49</v>
      </c>
      <c r="B75" t="s">
        <v>50</v>
      </c>
      <c r="C75" s="9">
        <v>-2280.5263586482401</v>
      </c>
      <c r="D75" s="9">
        <v>-2280.5263586482401</v>
      </c>
      <c r="E75" s="9">
        <v>-2280.5263586482401</v>
      </c>
      <c r="F75" s="9">
        <v>-3645.2213800725804</v>
      </c>
      <c r="G75" s="9"/>
      <c r="H75" s="9">
        <f t="shared" si="3"/>
        <v>-10486.800456017301</v>
      </c>
    </row>
    <row r="76" spans="1:8" x14ac:dyDescent="0.35">
      <c r="A76" t="s">
        <v>51</v>
      </c>
      <c r="B76" t="s">
        <v>52</v>
      </c>
      <c r="C76" s="9">
        <v>-1096.1405794573</v>
      </c>
      <c r="D76" s="9"/>
      <c r="E76" s="9"/>
      <c r="F76" s="9">
        <v>-57245</v>
      </c>
      <c r="G76" s="9"/>
      <c r="H76" s="9">
        <f t="shared" si="3"/>
        <v>-58341.1405794573</v>
      </c>
    </row>
    <row r="77" spans="1:8" x14ac:dyDescent="0.35">
      <c r="A77" t="s">
        <v>53</v>
      </c>
      <c r="B77" t="s">
        <v>54</v>
      </c>
      <c r="C77" s="9">
        <v>-7381.6504428172011</v>
      </c>
      <c r="D77" s="9">
        <v>-22279.562580656391</v>
      </c>
      <c r="E77" s="9">
        <v>-454276.81068257155</v>
      </c>
      <c r="F77" s="9">
        <v>-291143.07938666263</v>
      </c>
      <c r="G77" s="9"/>
      <c r="H77" s="9">
        <f t="shared" si="3"/>
        <v>-775081.10309270769</v>
      </c>
    </row>
    <row r="78" spans="1:8" x14ac:dyDescent="0.35">
      <c r="A78" t="s">
        <v>55</v>
      </c>
      <c r="B78" t="s">
        <v>56</v>
      </c>
      <c r="C78" s="9"/>
      <c r="D78" s="9"/>
      <c r="E78" s="9"/>
      <c r="F78" s="9">
        <v>-6679.6066560679155</v>
      </c>
      <c r="G78" s="9"/>
      <c r="H78" s="9">
        <f t="shared" si="3"/>
        <v>-6679.6066560679155</v>
      </c>
    </row>
    <row r="79" spans="1:8" x14ac:dyDescent="0.35">
      <c r="A79" t="s">
        <v>75</v>
      </c>
      <c r="B79" t="s">
        <v>76</v>
      </c>
      <c r="C79" s="9">
        <v>-2500</v>
      </c>
      <c r="D79" s="9">
        <v>-2500</v>
      </c>
      <c r="E79" s="9">
        <v>-2500</v>
      </c>
      <c r="F79" s="9">
        <v>-2500</v>
      </c>
      <c r="G79" s="9"/>
      <c r="H79" s="9">
        <f t="shared" si="3"/>
        <v>-10000</v>
      </c>
    </row>
    <row r="80" spans="1:8" x14ac:dyDescent="0.35">
      <c r="A80" s="12" t="s">
        <v>9</v>
      </c>
      <c r="B80" s="12"/>
      <c r="C80" s="15">
        <f>C9+C14+C16+C38+C40+C49+C57</f>
        <v>-2779015.4490898577</v>
      </c>
      <c r="D80" s="15">
        <f t="shared" ref="D80:H80" si="24">D9+D14+D16+D38+D40+D49+D57</f>
        <v>-1623046.3067576606</v>
      </c>
      <c r="E80" s="15">
        <f t="shared" si="24"/>
        <v>-2017793.2580270022</v>
      </c>
      <c r="F80" s="15">
        <f t="shared" si="24"/>
        <v>-3259924.1697629457</v>
      </c>
      <c r="G80" s="15">
        <f t="shared" si="24"/>
        <v>1529344.6416999986</v>
      </c>
      <c r="H80" s="15">
        <f t="shared" si="24"/>
        <v>-8150434.5419374686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ERM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 Raitar</dc:creator>
  <cp:lastModifiedBy>Katrin Raitar</cp:lastModifiedBy>
  <dcterms:created xsi:type="dcterms:W3CDTF">2026-02-20T08:33:38Z</dcterms:created>
  <dcterms:modified xsi:type="dcterms:W3CDTF">2026-02-20T08:34:49Z</dcterms:modified>
</cp:coreProperties>
</file>